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  Sekretariatet\1. Hjemmeside\A_Menu_Viden om\BRUB DISSE_ALLE SKABELONER og tekster VIDEN OM\Vandsektorlov\"/>
    </mc:Choice>
  </mc:AlternateContent>
  <xr:revisionPtr revIDLastSave="0" documentId="8_{163967B0-5849-46EF-AEC3-6C7550DB2EEB}" xr6:coauthVersionLast="45" xr6:coauthVersionMax="45" xr10:uidLastSave="{00000000-0000-0000-0000-000000000000}"/>
  <bookViews>
    <workbookView xWindow="-120" yWindow="-120" windowWidth="24240" windowHeight="13140" xr2:uid="{84D49AAD-63A9-41C5-AAD9-0DC9C4BDA21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I29" i="1"/>
  <c r="M29" i="1" s="1"/>
  <c r="I30" i="1"/>
  <c r="M30" i="1" s="1"/>
  <c r="I31" i="1"/>
  <c r="M31" i="1" s="1"/>
  <c r="I32" i="1"/>
  <c r="M32" i="1" s="1"/>
  <c r="I33" i="1"/>
  <c r="M33" i="1" s="1"/>
  <c r="H28" i="1"/>
  <c r="G28" i="1"/>
  <c r="H27" i="1"/>
  <c r="G27" i="1"/>
  <c r="H26" i="1"/>
  <c r="G26" i="1"/>
  <c r="H25" i="1"/>
  <c r="G25" i="1"/>
  <c r="K28" i="1"/>
  <c r="E24" i="1"/>
  <c r="E25" i="1"/>
  <c r="E26" i="1"/>
  <c r="E27" i="1"/>
  <c r="L27" i="1" s="1"/>
  <c r="E28" i="1"/>
  <c r="E29" i="1"/>
  <c r="E30" i="1"/>
  <c r="E31" i="1"/>
  <c r="L31" i="1" s="1"/>
  <c r="E32" i="1"/>
  <c r="L32" i="1" s="1"/>
  <c r="E33" i="1"/>
  <c r="E23" i="1"/>
  <c r="N32" i="1" l="1"/>
  <c r="P32" i="1" s="1"/>
  <c r="N31" i="1"/>
  <c r="P31" i="1" s="1"/>
  <c r="L28" i="1"/>
  <c r="L30" i="1"/>
  <c r="L26" i="1"/>
  <c r="I28" i="1"/>
  <c r="M28" i="1" s="1"/>
  <c r="L33" i="1"/>
  <c r="L29" i="1"/>
  <c r="L25" i="1"/>
  <c r="I27" i="1"/>
  <c r="M27" i="1" s="1"/>
  <c r="N27" i="1" s="1"/>
  <c r="I25" i="1"/>
  <c r="M25" i="1" s="1"/>
  <c r="I26" i="1"/>
  <c r="M26" i="1" s="1"/>
  <c r="E8" i="1"/>
  <c r="G8" i="1"/>
  <c r="D8" i="1"/>
  <c r="H10" i="1"/>
  <c r="I10" i="1" s="1"/>
  <c r="K10" i="1" s="1"/>
  <c r="K8" i="1" s="1"/>
  <c r="N26" i="1" l="1"/>
  <c r="N25" i="1"/>
  <c r="P25" i="1"/>
  <c r="P27" i="1"/>
  <c r="P26" i="1"/>
  <c r="N30" i="1"/>
  <c r="P30" i="1" s="1"/>
  <c r="N33" i="1"/>
  <c r="P33" i="1" s="1"/>
  <c r="N28" i="1"/>
  <c r="P28" i="1" s="1"/>
  <c r="N29" i="1"/>
  <c r="P29" i="1" s="1"/>
  <c r="I8" i="1"/>
  <c r="H8" i="1"/>
</calcChain>
</file>

<file path=xl/sharedStrings.xml><?xml version="1.0" encoding="utf-8"?>
<sst xmlns="http://schemas.openxmlformats.org/spreadsheetml/2006/main" count="82" uniqueCount="68">
  <si>
    <t>Regulatoriske afskrivninger</t>
  </si>
  <si>
    <t>Driftsomkostninger</t>
  </si>
  <si>
    <t>2020</t>
  </si>
  <si>
    <t>2019</t>
  </si>
  <si>
    <t>2018</t>
  </si>
  <si>
    <t>2017</t>
  </si>
  <si>
    <t>2016</t>
  </si>
  <si>
    <t>2015</t>
  </si>
  <si>
    <t>2014</t>
  </si>
  <si>
    <t>Renteomkostninger på lån</t>
  </si>
  <si>
    <t>Omkostningsniveau i alt</t>
  </si>
  <si>
    <t>Fordelt på:</t>
  </si>
  <si>
    <t>§29 pkt. 2a. Vandværkets omkostningsniveau indenfor de seneste 5 år</t>
  </si>
  <si>
    <t>§29 pkt. 2b. Prisudviklingen siden vandværket blev omfattet af vandsektorloven</t>
  </si>
  <si>
    <t>2010</t>
  </si>
  <si>
    <t>2011</t>
  </si>
  <si>
    <t>2012</t>
  </si>
  <si>
    <t>2013</t>
  </si>
  <si>
    <t>Fast afgift</t>
  </si>
  <si>
    <t>pr. år</t>
  </si>
  <si>
    <t>pr. m3</t>
  </si>
  <si>
    <t>Vandpris</t>
  </si>
  <si>
    <t>Kontingent</t>
  </si>
  <si>
    <t>100 m3 pr. år</t>
  </si>
  <si>
    <t>Vandskat for</t>
  </si>
  <si>
    <t>Indtægt for</t>
  </si>
  <si>
    <t>Juelsminde Vand</t>
  </si>
  <si>
    <t>Statskassen</t>
  </si>
  <si>
    <t xml:space="preserve">Afgift i alt </t>
  </si>
  <si>
    <t>Afledn.bidrag</t>
  </si>
  <si>
    <t>Hedensted spildevand</t>
  </si>
  <si>
    <t>År</t>
  </si>
  <si>
    <t>Husstandens</t>
  </si>
  <si>
    <t>100 m3/år</t>
  </si>
  <si>
    <t>for 100 m3/år</t>
  </si>
  <si>
    <t>Vandværkets takster - og som eksempel</t>
  </si>
  <si>
    <t>husstandens samlede udgift ved et årligt forbrug på 100 m3</t>
  </si>
  <si>
    <t>udgift for</t>
  </si>
  <si>
    <t>§29 pkt. 2c. Den økonomiske ramme, som er gældende på tidspunktet for beslutning om udtræden</t>
  </si>
  <si>
    <t>Ifølge Statusmeddelelse af 23. august 2019 fra Forsyningssekretariatet i Konkurrence- og Forbrugerstyrelsen</t>
  </si>
  <si>
    <t>§29 pkt. 2d. Aktuelle henlæggelser opgjort efter en metode fastlagt af Forsyningssekretariatet</t>
  </si>
  <si>
    <t>Juelsminde Vands henlæggelser - i form af kontant opsparing - fremgår af årsrapporten for 2019:</t>
  </si>
  <si>
    <t>Omsætningsaktiver</t>
  </si>
  <si>
    <t>Kortfristet gæld</t>
  </si>
  <si>
    <t>§29 pkt. 3. Forventede ændringer i prisniveauet efter en eventuel udtræden</t>
  </si>
  <si>
    <t>§29 pkt. 4. Forventede administrative konsekvenser</t>
  </si>
  <si>
    <t>Aktuelle henlæggelser pr. 31. december 2019</t>
  </si>
  <si>
    <t>Hvis generalforsamlingen den 11. marts 2020, samt en ekstraordinær generalforsamling den 25. marts 2020,</t>
  </si>
  <si>
    <t>samtidig med at være skattepligtigt efter selskabsskatteloven. Fritagelse for disse to administrative byrder</t>
  </si>
  <si>
    <t>vil betyde en meget stor administrativ lettelse for vandværkets bestyrelse, så der bliver frigjort resurser til</t>
  </si>
  <si>
    <t>25% moms</t>
  </si>
  <si>
    <t>af vand</t>
  </si>
  <si>
    <t>af spildevand</t>
  </si>
  <si>
    <t>at fokusere på vandværkets primære opgaver med at drive en sikker forsyning af rent og sundt drikkevand</t>
  </si>
  <si>
    <t>til sine forbrugere.</t>
  </si>
  <si>
    <r>
      <t xml:space="preserve">og langtidsbudget for årene 2020 - 2024. </t>
    </r>
    <r>
      <rPr>
        <b/>
        <sz val="11"/>
        <color theme="1"/>
        <rFont val="Calibri"/>
        <family val="2"/>
        <scheme val="minor"/>
      </rPr>
      <t>Budgettet er baseret på uændrede takster i perioden.</t>
    </r>
  </si>
  <si>
    <t xml:space="preserve">besluttet ved samme generalforsamling, således at vandværket kommer til at levere blødt vand. Dette vil </t>
  </si>
  <si>
    <t>Taksterne blev allerede justeret opad på de to seneste generalforsamlinger, som forberedelse til den plan-</t>
  </si>
  <si>
    <t>de giver mulighed for - over en rimelig årrække - at betale den investering i et blødgøringsanlæg, som blev</t>
  </si>
  <si>
    <t>lagte investering i et blødgøringsanlæg. Taksterne er godkendt på generalforsamlingen i 2019 og fastsat, så</t>
  </si>
  <si>
    <t xml:space="preserve">reducere kalkaflejringer i vandrør og installationer, og formindske forbruget af sæbe og rengøringsmidler </t>
  </si>
  <si>
    <t>hos vandværkets forbrugere.</t>
  </si>
  <si>
    <r>
      <t xml:space="preserve">De gældende takster er: </t>
    </r>
    <r>
      <rPr>
        <b/>
        <sz val="11"/>
        <color theme="1"/>
        <rFont val="Calibri"/>
        <family val="2"/>
        <scheme val="minor"/>
      </rPr>
      <t xml:space="preserve"> Fast afgift pr. år 600,00 kr.</t>
    </r>
    <r>
      <rPr>
        <sz val="11"/>
        <color theme="1"/>
        <rFont val="Calibri"/>
        <family val="2"/>
        <scheme val="minor"/>
      </rPr>
      <t xml:space="preserve"> pr. bolig. Og forbrug afregnes med </t>
    </r>
    <r>
      <rPr>
        <b/>
        <sz val="11"/>
        <color theme="1"/>
        <rFont val="Calibri"/>
        <family val="2"/>
        <scheme val="minor"/>
      </rPr>
      <t>6,00 kr. pr. m3.</t>
    </r>
  </si>
  <si>
    <t>Lovpligtige oplysninger til forbrugere med tinglyst adkomst til fast ejendom i XXXX Vands forsyningsområde</t>
  </si>
  <si>
    <t>forud for afstemning om bestyrelsens forslag om, at XXXXX Vand skal udtræde af  vandsektorlovens regulering, og udtræde af skattepligt som selskab.</t>
  </si>
  <si>
    <t>udgør XXXXX Vands regnskabsmæssige kontrolramme 4.194.040 kr. for året 2020.</t>
  </si>
  <si>
    <t>De gældende takster kan ses i takstbladet på www.xxxxxx.dk. Her findes også årsrapport for 2019</t>
  </si>
  <si>
    <t>godkender bestyrelsens forslag om, at XXXXX Vand udtræder af vandsektorloven, så ophører vandværket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</si>
</sst>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quotePrefix="1" applyNumberFormat="1"/>
    <xf numFmtId="3" fontId="0" fillId="0" borderId="0" xfId="0" quotePrefix="1" applyNumberFormat="1" applyAlignment="1">
      <alignment horizont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10" xfId="0" applyNumberFormat="1" applyBorder="1"/>
    <xf numFmtId="3" fontId="0" fillId="0" borderId="0" xfId="0" applyNumberFormat="1" applyBorder="1"/>
    <xf numFmtId="3" fontId="0" fillId="0" borderId="11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2" xfId="0" quotePrefix="1" applyNumberFormat="1" applyBorder="1" applyAlignment="1">
      <alignment horizontal="right"/>
    </xf>
    <xf numFmtId="3" fontId="0" fillId="0" borderId="13" xfId="0" quotePrefix="1" applyNumberFormat="1" applyBorder="1" applyAlignment="1">
      <alignment horizontal="right"/>
    </xf>
    <xf numFmtId="3" fontId="0" fillId="0" borderId="14" xfId="0" quotePrefix="1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/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3" fontId="0" fillId="0" borderId="2" xfId="0" applyNumberFormat="1" applyBorder="1"/>
    <xf numFmtId="3" fontId="3" fillId="0" borderId="0" xfId="0" applyNumberFormat="1" applyFont="1"/>
    <xf numFmtId="3" fontId="0" fillId="0" borderId="5" xfId="0" quotePrefix="1" applyNumberFormat="1" applyBorder="1" applyAlignment="1">
      <alignment horizontal="center"/>
    </xf>
    <xf numFmtId="3" fontId="1" fillId="0" borderId="10" xfId="0" applyNumberFormat="1" applyFont="1" applyBorder="1"/>
    <xf numFmtId="3" fontId="0" fillId="0" borderId="0" xfId="0" quotePrefix="1" applyNumberFormat="1" applyBorder="1" applyAlignment="1">
      <alignment horizontal="center"/>
    </xf>
    <xf numFmtId="3" fontId="0" fillId="0" borderId="11" xfId="0" quotePrefix="1" applyNumberFormat="1" applyBorder="1" applyAlignment="1">
      <alignment horizontal="center"/>
    </xf>
    <xf numFmtId="3" fontId="4" fillId="0" borderId="10" xfId="0" applyNumberFormat="1" applyFont="1" applyBorder="1"/>
    <xf numFmtId="3" fontId="4" fillId="0" borderId="0" xfId="0" applyNumberFormat="1" applyFont="1" applyBorder="1"/>
    <xf numFmtId="3" fontId="4" fillId="0" borderId="0" xfId="0" quotePrefix="1" applyNumberFormat="1" applyFont="1" applyBorder="1" applyAlignment="1">
      <alignment horizontal="center"/>
    </xf>
    <xf numFmtId="3" fontId="4" fillId="0" borderId="11" xfId="0" quotePrefix="1" applyNumberFormat="1" applyFont="1" applyBorder="1" applyAlignment="1">
      <alignment horizontal="center"/>
    </xf>
    <xf numFmtId="3" fontId="4" fillId="0" borderId="11" xfId="0" applyNumberFormat="1" applyFont="1" applyBorder="1"/>
    <xf numFmtId="3" fontId="0" fillId="0" borderId="0" xfId="0" quotePrefix="1" applyNumberFormat="1" applyBorder="1" applyAlignment="1"/>
    <xf numFmtId="3" fontId="0" fillId="0" borderId="11" xfId="0" quotePrefix="1" applyNumberFormat="1" applyBorder="1" applyAlignment="1"/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6F5D-8563-40CD-95EB-33AC6EA551A5}">
  <sheetPr>
    <pageSetUpPr fitToPage="1"/>
  </sheetPr>
  <dimension ref="A2:P68"/>
  <sheetViews>
    <sheetView tabSelected="1" topLeftCell="A47" workbookViewId="0">
      <selection activeCell="K47" sqref="K47"/>
    </sheetView>
  </sheetViews>
  <sheetFormatPr defaultColWidth="12.140625" defaultRowHeight="18" customHeight="1" x14ac:dyDescent="0.25"/>
  <cols>
    <col min="1" max="1" width="12.140625" style="1" customWidth="1"/>
    <col min="2" max="4" width="12.140625" style="1"/>
    <col min="5" max="5" width="13" style="1" customWidth="1"/>
    <col min="6" max="6" width="0.5703125" style="1" customWidth="1"/>
    <col min="7" max="8" width="12.140625" style="1"/>
    <col min="9" max="9" width="13" style="1" bestFit="1" customWidth="1"/>
    <col min="10" max="10" width="0.5703125" style="1" customWidth="1"/>
    <col min="11" max="13" width="12.140625" style="1"/>
    <col min="14" max="14" width="13" style="1" bestFit="1" customWidth="1"/>
    <col min="15" max="15" width="0.42578125" style="1" customWidth="1"/>
    <col min="16" max="16" width="12.42578125" style="1" bestFit="1" customWidth="1"/>
    <col min="17" max="16384" width="12.140625" style="1"/>
  </cols>
  <sheetData>
    <row r="2" spans="1:15" ht="21.6" customHeight="1" x14ac:dyDescent="0.35">
      <c r="A2" s="43" t="s">
        <v>63</v>
      </c>
    </row>
    <row r="3" spans="1:15" ht="18" customHeight="1" x14ac:dyDescent="0.25">
      <c r="A3" s="1" t="s">
        <v>64</v>
      </c>
    </row>
    <row r="5" spans="1:15" ht="18" customHeight="1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5" ht="18" customHeight="1" x14ac:dyDescent="0.25">
      <c r="A6" s="45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5" ht="18" customHeight="1" x14ac:dyDescent="0.25">
      <c r="A7" s="25"/>
      <c r="B7" s="26"/>
      <c r="C7" s="26"/>
      <c r="D7" s="46" t="s">
        <v>8</v>
      </c>
      <c r="E7" s="46" t="s">
        <v>7</v>
      </c>
      <c r="F7" s="46"/>
      <c r="G7" s="46" t="s">
        <v>6</v>
      </c>
      <c r="H7" s="46" t="s">
        <v>5</v>
      </c>
      <c r="I7" s="46" t="s">
        <v>4</v>
      </c>
      <c r="J7" s="46"/>
      <c r="K7" s="47" t="s">
        <v>3</v>
      </c>
      <c r="O7" s="4"/>
    </row>
    <row r="8" spans="1:15" ht="23.45" customHeight="1" x14ac:dyDescent="0.25">
      <c r="A8" s="25" t="s">
        <v>10</v>
      </c>
      <c r="B8" s="26"/>
      <c r="C8" s="26"/>
      <c r="D8" s="53">
        <f>SUM(D10:D12)</f>
        <v>2200903</v>
      </c>
      <c r="E8" s="53">
        <f t="shared" ref="E8:K8" si="0">SUM(E10:E12)</f>
        <v>2584593</v>
      </c>
      <c r="F8" s="53"/>
      <c r="G8" s="53">
        <f t="shared" si="0"/>
        <v>2798248</v>
      </c>
      <c r="H8" s="53">
        <f t="shared" si="0"/>
        <v>3014092</v>
      </c>
      <c r="I8" s="53">
        <f t="shared" si="0"/>
        <v>2907572</v>
      </c>
      <c r="J8" s="53"/>
      <c r="K8" s="54">
        <f t="shared" si="0"/>
        <v>2863068</v>
      </c>
      <c r="O8" s="4"/>
    </row>
    <row r="9" spans="1:15" ht="18" customHeight="1" x14ac:dyDescent="0.25">
      <c r="A9" s="48" t="s">
        <v>11</v>
      </c>
      <c r="B9" s="49"/>
      <c r="C9" s="49"/>
      <c r="D9" s="50"/>
      <c r="E9" s="50"/>
      <c r="F9" s="50"/>
      <c r="G9" s="50"/>
      <c r="H9" s="50"/>
      <c r="I9" s="50"/>
      <c r="J9" s="50"/>
      <c r="K9" s="51"/>
      <c r="O9" s="4"/>
    </row>
    <row r="10" spans="1:15" ht="15" customHeight="1" x14ac:dyDescent="0.25">
      <c r="A10" s="48" t="s">
        <v>0</v>
      </c>
      <c r="B10" s="49"/>
      <c r="C10" s="49"/>
      <c r="D10" s="49">
        <v>1258836</v>
      </c>
      <c r="E10" s="49">
        <v>1571546</v>
      </c>
      <c r="F10" s="49"/>
      <c r="G10" s="49">
        <v>1764766</v>
      </c>
      <c r="H10" s="49">
        <f>+G10</f>
        <v>1764766</v>
      </c>
      <c r="I10" s="49">
        <f t="shared" ref="I10" si="1">+H10</f>
        <v>1764766</v>
      </c>
      <c r="J10" s="49"/>
      <c r="K10" s="52">
        <f>+I10</f>
        <v>1764766</v>
      </c>
    </row>
    <row r="11" spans="1:15" ht="15" customHeight="1" x14ac:dyDescent="0.25">
      <c r="A11" s="48" t="s">
        <v>1</v>
      </c>
      <c r="B11" s="49"/>
      <c r="C11" s="49"/>
      <c r="D11" s="49">
        <v>942067</v>
      </c>
      <c r="E11" s="49">
        <v>1013047</v>
      </c>
      <c r="F11" s="49"/>
      <c r="G11" s="49">
        <v>1033482</v>
      </c>
      <c r="H11" s="49">
        <v>1249326</v>
      </c>
      <c r="I11" s="49">
        <v>1142806</v>
      </c>
      <c r="J11" s="49"/>
      <c r="K11" s="52">
        <v>1098302</v>
      </c>
    </row>
    <row r="12" spans="1:15" ht="15" customHeight="1" x14ac:dyDescent="0.25">
      <c r="A12" s="48" t="s">
        <v>9</v>
      </c>
      <c r="B12" s="49"/>
      <c r="C12" s="49"/>
      <c r="D12" s="49">
        <v>0</v>
      </c>
      <c r="E12" s="49">
        <v>0</v>
      </c>
      <c r="F12" s="49"/>
      <c r="G12" s="49">
        <v>0</v>
      </c>
      <c r="H12" s="49">
        <v>0</v>
      </c>
      <c r="I12" s="49">
        <v>0</v>
      </c>
      <c r="J12" s="49"/>
      <c r="K12" s="52">
        <v>0</v>
      </c>
    </row>
    <row r="13" spans="1:15" ht="18" customHeight="1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6" spans="1:15" ht="18" customHeight="1" x14ac:dyDescent="0.25">
      <c r="A16" s="2" t="s">
        <v>13</v>
      </c>
    </row>
    <row r="17" spans="1:16" ht="18" customHeight="1" x14ac:dyDescent="0.25">
      <c r="A17" s="35" t="s">
        <v>35</v>
      </c>
    </row>
    <row r="18" spans="1:16" ht="18" customHeight="1" x14ac:dyDescent="0.25">
      <c r="A18" s="35" t="s">
        <v>36</v>
      </c>
    </row>
    <row r="19" spans="1:16" ht="18" customHeight="1" x14ac:dyDescent="0.25">
      <c r="A19" s="2"/>
    </row>
    <row r="20" spans="1:16" ht="18" customHeight="1" x14ac:dyDescent="0.25">
      <c r="B20" s="55" t="s">
        <v>26</v>
      </c>
      <c r="C20" s="56"/>
      <c r="D20" s="56"/>
      <c r="E20" s="57"/>
      <c r="F20" s="5"/>
      <c r="G20" s="55" t="s">
        <v>30</v>
      </c>
      <c r="H20" s="56"/>
      <c r="I20" s="57"/>
      <c r="J20" s="5"/>
      <c r="K20" s="55" t="s">
        <v>27</v>
      </c>
      <c r="L20" s="56"/>
      <c r="M20" s="56"/>
      <c r="N20" s="57"/>
      <c r="O20" s="5"/>
      <c r="P20" s="36" t="s">
        <v>32</v>
      </c>
    </row>
    <row r="21" spans="1:16" ht="18" customHeight="1" x14ac:dyDescent="0.25">
      <c r="B21" s="7" t="s">
        <v>18</v>
      </c>
      <c r="C21" s="8" t="s">
        <v>22</v>
      </c>
      <c r="D21" s="8" t="s">
        <v>21</v>
      </c>
      <c r="E21" s="9" t="s">
        <v>25</v>
      </c>
      <c r="F21" s="6"/>
      <c r="G21" s="7" t="s">
        <v>18</v>
      </c>
      <c r="H21" s="8" t="s">
        <v>29</v>
      </c>
      <c r="I21" s="9" t="s">
        <v>29</v>
      </c>
      <c r="J21" s="6"/>
      <c r="K21" s="7" t="s">
        <v>24</v>
      </c>
      <c r="L21" s="44" t="s">
        <v>50</v>
      </c>
      <c r="M21" s="44" t="s">
        <v>50</v>
      </c>
      <c r="N21" s="9" t="s">
        <v>28</v>
      </c>
      <c r="O21" s="6"/>
      <c r="P21" s="37" t="s">
        <v>37</v>
      </c>
    </row>
    <row r="22" spans="1:16" ht="18" customHeight="1" x14ac:dyDescent="0.25">
      <c r="A22" s="34" t="s">
        <v>31</v>
      </c>
      <c r="B22" s="10" t="s">
        <v>19</v>
      </c>
      <c r="C22" s="11" t="s">
        <v>19</v>
      </c>
      <c r="D22" s="11" t="s">
        <v>20</v>
      </c>
      <c r="E22" s="12" t="s">
        <v>34</v>
      </c>
      <c r="F22" s="6"/>
      <c r="G22" s="10" t="s">
        <v>19</v>
      </c>
      <c r="H22" s="11" t="s">
        <v>20</v>
      </c>
      <c r="I22" s="12" t="s">
        <v>34</v>
      </c>
      <c r="J22" s="6"/>
      <c r="K22" s="10" t="s">
        <v>23</v>
      </c>
      <c r="L22" s="11" t="s">
        <v>51</v>
      </c>
      <c r="M22" s="11" t="s">
        <v>52</v>
      </c>
      <c r="N22" s="12" t="s">
        <v>34</v>
      </c>
      <c r="O22" s="6"/>
      <c r="P22" s="38" t="s">
        <v>33</v>
      </c>
    </row>
    <row r="23" spans="1:16" ht="18" customHeight="1" x14ac:dyDescent="0.25">
      <c r="A23" s="31" t="s">
        <v>14</v>
      </c>
      <c r="B23" s="13">
        <v>400</v>
      </c>
      <c r="C23" s="14">
        <v>20</v>
      </c>
      <c r="D23" s="14">
        <v>3.5</v>
      </c>
      <c r="E23" s="15">
        <f>+D23*100+C23+B23</f>
        <v>770</v>
      </c>
      <c r="F23" s="5"/>
      <c r="G23" s="16"/>
      <c r="H23" s="17"/>
      <c r="I23" s="18"/>
      <c r="J23" s="5"/>
      <c r="K23" s="13"/>
      <c r="L23" s="14"/>
      <c r="M23" s="14"/>
      <c r="N23" s="15"/>
      <c r="O23" s="5"/>
      <c r="P23" s="39"/>
    </row>
    <row r="24" spans="1:16" ht="18" customHeight="1" x14ac:dyDescent="0.25">
      <c r="A24" s="32" t="s">
        <v>15</v>
      </c>
      <c r="B24" s="16">
        <v>400</v>
      </c>
      <c r="C24" s="17">
        <v>20</v>
      </c>
      <c r="D24" s="17">
        <v>3.5</v>
      </c>
      <c r="E24" s="18">
        <f t="shared" ref="E24:E33" si="2">+D24*100+C24+B24</f>
        <v>770</v>
      </c>
      <c r="F24" s="5"/>
      <c r="G24" s="16"/>
      <c r="H24" s="17"/>
      <c r="I24" s="18"/>
      <c r="J24" s="5"/>
      <c r="K24" s="16"/>
      <c r="L24" s="17"/>
      <c r="M24" s="17"/>
      <c r="N24" s="18"/>
      <c r="O24" s="5"/>
      <c r="P24" s="40"/>
    </row>
    <row r="25" spans="1:16" ht="18" customHeight="1" x14ac:dyDescent="0.25">
      <c r="A25" s="32" t="s">
        <v>16</v>
      </c>
      <c r="B25" s="16">
        <v>400</v>
      </c>
      <c r="C25" s="17">
        <v>20</v>
      </c>
      <c r="D25" s="17">
        <v>3.18</v>
      </c>
      <c r="E25" s="18">
        <f t="shared" si="2"/>
        <v>738</v>
      </c>
      <c r="F25" s="5"/>
      <c r="G25" s="16">
        <f>705*0.8</f>
        <v>564</v>
      </c>
      <c r="H25" s="17">
        <f>48*0.8</f>
        <v>38.400000000000006</v>
      </c>
      <c r="I25" s="18">
        <f>+H25*100+G25</f>
        <v>4404</v>
      </c>
      <c r="J25" s="5"/>
      <c r="K25" s="16">
        <v>590</v>
      </c>
      <c r="L25" s="17">
        <f t="shared" ref="L25:L33" si="3">+(E25+K25)*0.25</f>
        <v>332</v>
      </c>
      <c r="M25" s="17">
        <f>+I25*0.25</f>
        <v>1101</v>
      </c>
      <c r="N25" s="18">
        <f>SUM(K25:M25)</f>
        <v>2023</v>
      </c>
      <c r="O25" s="5"/>
      <c r="P25" s="40">
        <f>+E25+I25+N25</f>
        <v>7165</v>
      </c>
    </row>
    <row r="26" spans="1:16" ht="18" customHeight="1" x14ac:dyDescent="0.25">
      <c r="A26" s="32" t="s">
        <v>17</v>
      </c>
      <c r="B26" s="16">
        <v>400</v>
      </c>
      <c r="C26" s="17">
        <v>20</v>
      </c>
      <c r="D26" s="17">
        <v>3.18</v>
      </c>
      <c r="E26" s="18">
        <f t="shared" si="2"/>
        <v>738</v>
      </c>
      <c r="F26" s="5"/>
      <c r="G26" s="16">
        <f>708*0.8</f>
        <v>566.4</v>
      </c>
      <c r="H26" s="17">
        <f>31.25*0.8</f>
        <v>25</v>
      </c>
      <c r="I26" s="18">
        <f t="shared" ref="I26:I33" si="4">+H26*100+G26</f>
        <v>3066.4</v>
      </c>
      <c r="J26" s="5"/>
      <c r="K26" s="16">
        <v>613</v>
      </c>
      <c r="L26" s="17">
        <f t="shared" si="3"/>
        <v>337.75</v>
      </c>
      <c r="M26" s="17">
        <f t="shared" ref="M26:M33" si="5">+I26*0.25</f>
        <v>766.6</v>
      </c>
      <c r="N26" s="18">
        <f t="shared" ref="N26:N33" si="6">SUM(K26:M26)</f>
        <v>1717.35</v>
      </c>
      <c r="O26" s="5"/>
      <c r="P26" s="40">
        <f t="shared" ref="P26:P33" si="7">+E26+I26+N26</f>
        <v>5521.75</v>
      </c>
    </row>
    <row r="27" spans="1:16" ht="18" customHeight="1" x14ac:dyDescent="0.25">
      <c r="A27" s="32" t="s">
        <v>8</v>
      </c>
      <c r="B27" s="16">
        <v>400</v>
      </c>
      <c r="C27" s="17">
        <v>20</v>
      </c>
      <c r="D27" s="17">
        <v>3.18</v>
      </c>
      <c r="E27" s="18">
        <f t="shared" si="2"/>
        <v>738</v>
      </c>
      <c r="F27" s="5"/>
      <c r="G27" s="16">
        <f>720*0.8</f>
        <v>576</v>
      </c>
      <c r="H27" s="17">
        <f>37.5*0.8</f>
        <v>30</v>
      </c>
      <c r="I27" s="18">
        <f t="shared" si="4"/>
        <v>3576</v>
      </c>
      <c r="J27" s="5"/>
      <c r="K27" s="16">
        <v>613</v>
      </c>
      <c r="L27" s="17">
        <f t="shared" si="3"/>
        <v>337.75</v>
      </c>
      <c r="M27" s="17">
        <f t="shared" si="5"/>
        <v>894</v>
      </c>
      <c r="N27" s="18">
        <f t="shared" si="6"/>
        <v>1844.75</v>
      </c>
      <c r="O27" s="5"/>
      <c r="P27" s="40">
        <f t="shared" si="7"/>
        <v>6158.75</v>
      </c>
    </row>
    <row r="28" spans="1:16" ht="18" customHeight="1" x14ac:dyDescent="0.25">
      <c r="A28" s="32" t="s">
        <v>7</v>
      </c>
      <c r="B28" s="16">
        <v>400</v>
      </c>
      <c r="C28" s="17">
        <v>20</v>
      </c>
      <c r="D28" s="17">
        <v>2.15</v>
      </c>
      <c r="E28" s="18">
        <f t="shared" si="2"/>
        <v>635</v>
      </c>
      <c r="F28" s="5"/>
      <c r="G28" s="16">
        <f>580*0.8</f>
        <v>464</v>
      </c>
      <c r="H28" s="17">
        <f>32*0.8</f>
        <v>25.6</v>
      </c>
      <c r="I28" s="18">
        <f t="shared" si="4"/>
        <v>3024</v>
      </c>
      <c r="J28" s="5"/>
      <c r="K28" s="16">
        <f>586+67</f>
        <v>653</v>
      </c>
      <c r="L28" s="17">
        <f t="shared" si="3"/>
        <v>322</v>
      </c>
      <c r="M28" s="17">
        <f t="shared" si="5"/>
        <v>756</v>
      </c>
      <c r="N28" s="18">
        <f t="shared" si="6"/>
        <v>1731</v>
      </c>
      <c r="O28" s="5"/>
      <c r="P28" s="40">
        <f t="shared" si="7"/>
        <v>5390</v>
      </c>
    </row>
    <row r="29" spans="1:16" ht="18" customHeight="1" x14ac:dyDescent="0.25">
      <c r="A29" s="32" t="s">
        <v>6</v>
      </c>
      <c r="B29" s="16">
        <v>360</v>
      </c>
      <c r="C29" s="17">
        <v>20</v>
      </c>
      <c r="D29" s="17">
        <v>2.15</v>
      </c>
      <c r="E29" s="18">
        <f t="shared" si="2"/>
        <v>595</v>
      </c>
      <c r="F29" s="5"/>
      <c r="G29" s="16">
        <v>574</v>
      </c>
      <c r="H29" s="17">
        <v>32.5</v>
      </c>
      <c r="I29" s="18">
        <f t="shared" si="4"/>
        <v>3824</v>
      </c>
      <c r="J29" s="5"/>
      <c r="K29" s="16">
        <v>625</v>
      </c>
      <c r="L29" s="17">
        <f t="shared" si="3"/>
        <v>305</v>
      </c>
      <c r="M29" s="17">
        <f t="shared" si="5"/>
        <v>956</v>
      </c>
      <c r="N29" s="18">
        <f t="shared" si="6"/>
        <v>1886</v>
      </c>
      <c r="O29" s="5"/>
      <c r="P29" s="40">
        <f t="shared" si="7"/>
        <v>6305</v>
      </c>
    </row>
    <row r="30" spans="1:16" ht="18" customHeight="1" x14ac:dyDescent="0.25">
      <c r="A30" s="32" t="s">
        <v>5</v>
      </c>
      <c r="B30" s="16">
        <v>400</v>
      </c>
      <c r="C30" s="17">
        <v>20</v>
      </c>
      <c r="D30" s="17">
        <v>3.18</v>
      </c>
      <c r="E30" s="18">
        <f t="shared" si="2"/>
        <v>738</v>
      </c>
      <c r="F30" s="5"/>
      <c r="G30" s="16">
        <v>592</v>
      </c>
      <c r="H30" s="17">
        <v>33</v>
      </c>
      <c r="I30" s="18">
        <f t="shared" si="4"/>
        <v>3892</v>
      </c>
      <c r="J30" s="5"/>
      <c r="K30" s="16">
        <v>625</v>
      </c>
      <c r="L30" s="17">
        <f t="shared" si="3"/>
        <v>340.75</v>
      </c>
      <c r="M30" s="17">
        <f t="shared" si="5"/>
        <v>973</v>
      </c>
      <c r="N30" s="18">
        <f t="shared" si="6"/>
        <v>1938.75</v>
      </c>
      <c r="O30" s="5"/>
      <c r="P30" s="40">
        <f t="shared" si="7"/>
        <v>6568.75</v>
      </c>
    </row>
    <row r="31" spans="1:16" ht="18" customHeight="1" x14ac:dyDescent="0.25">
      <c r="A31" s="32" t="s">
        <v>4</v>
      </c>
      <c r="B31" s="16">
        <v>450</v>
      </c>
      <c r="C31" s="17">
        <v>20</v>
      </c>
      <c r="D31" s="17">
        <v>3.18</v>
      </c>
      <c r="E31" s="18">
        <f t="shared" si="2"/>
        <v>788</v>
      </c>
      <c r="F31" s="5"/>
      <c r="G31" s="16">
        <v>601</v>
      </c>
      <c r="H31" s="17">
        <v>34</v>
      </c>
      <c r="I31" s="18">
        <f t="shared" si="4"/>
        <v>4001</v>
      </c>
      <c r="J31" s="5"/>
      <c r="K31" s="16">
        <v>637</v>
      </c>
      <c r="L31" s="17">
        <f t="shared" si="3"/>
        <v>356.25</v>
      </c>
      <c r="M31" s="17">
        <f t="shared" si="5"/>
        <v>1000.25</v>
      </c>
      <c r="N31" s="18">
        <f t="shared" si="6"/>
        <v>1993.5</v>
      </c>
      <c r="O31" s="5"/>
      <c r="P31" s="40">
        <f t="shared" si="7"/>
        <v>6782.5</v>
      </c>
    </row>
    <row r="32" spans="1:16" ht="18" customHeight="1" x14ac:dyDescent="0.25">
      <c r="A32" s="32" t="s">
        <v>3</v>
      </c>
      <c r="B32" s="16">
        <v>540</v>
      </c>
      <c r="C32" s="17">
        <v>40</v>
      </c>
      <c r="D32" s="17">
        <v>5</v>
      </c>
      <c r="E32" s="18">
        <f t="shared" si="2"/>
        <v>1080</v>
      </c>
      <c r="F32" s="5"/>
      <c r="G32" s="16">
        <v>623</v>
      </c>
      <c r="H32" s="17">
        <v>37</v>
      </c>
      <c r="I32" s="18">
        <f t="shared" si="4"/>
        <v>4323</v>
      </c>
      <c r="J32" s="5"/>
      <c r="K32" s="16">
        <v>637</v>
      </c>
      <c r="L32" s="17">
        <f t="shared" si="3"/>
        <v>429.25</v>
      </c>
      <c r="M32" s="17">
        <f t="shared" si="5"/>
        <v>1080.75</v>
      </c>
      <c r="N32" s="18">
        <f t="shared" si="6"/>
        <v>2147</v>
      </c>
      <c r="O32" s="5"/>
      <c r="P32" s="40">
        <f t="shared" si="7"/>
        <v>7550</v>
      </c>
    </row>
    <row r="33" spans="1:16" ht="18" customHeight="1" x14ac:dyDescent="0.25">
      <c r="A33" s="33" t="s">
        <v>2</v>
      </c>
      <c r="B33" s="19">
        <v>600</v>
      </c>
      <c r="C33" s="20">
        <v>40</v>
      </c>
      <c r="D33" s="20">
        <v>6</v>
      </c>
      <c r="E33" s="21">
        <f t="shared" si="2"/>
        <v>1240</v>
      </c>
      <c r="F33" s="5"/>
      <c r="G33" s="19">
        <v>627</v>
      </c>
      <c r="H33" s="20">
        <v>38</v>
      </c>
      <c r="I33" s="21">
        <f t="shared" si="4"/>
        <v>4427</v>
      </c>
      <c r="J33" s="5"/>
      <c r="K33" s="19">
        <v>637</v>
      </c>
      <c r="L33" s="20">
        <f t="shared" si="3"/>
        <v>469.25</v>
      </c>
      <c r="M33" s="20">
        <f t="shared" si="5"/>
        <v>1106.75</v>
      </c>
      <c r="N33" s="21">
        <f t="shared" si="6"/>
        <v>2213</v>
      </c>
      <c r="O33" s="5"/>
      <c r="P33" s="41">
        <f t="shared" si="7"/>
        <v>7880</v>
      </c>
    </row>
    <row r="34" spans="1:16" ht="18" customHeight="1" x14ac:dyDescent="0.25">
      <c r="A34" s="3"/>
    </row>
    <row r="35" spans="1:16" ht="18" customHeight="1" x14ac:dyDescent="0.25">
      <c r="A35" s="3"/>
    </row>
    <row r="36" spans="1:16" ht="18" customHeight="1" x14ac:dyDescent="0.25">
      <c r="A36" s="3"/>
    </row>
    <row r="37" spans="1:16" ht="18" customHeight="1" x14ac:dyDescent="0.25">
      <c r="A37" s="3"/>
    </row>
    <row r="38" spans="1:16" ht="18" customHeight="1" x14ac:dyDescent="0.25">
      <c r="A38" s="2" t="s">
        <v>38</v>
      </c>
    </row>
    <row r="39" spans="1:16" ht="18" customHeight="1" x14ac:dyDescent="0.25">
      <c r="A39" s="1" t="s">
        <v>39</v>
      </c>
    </row>
    <row r="40" spans="1:16" ht="18" customHeight="1" x14ac:dyDescent="0.25">
      <c r="A40" s="1" t="s">
        <v>65</v>
      </c>
    </row>
    <row r="43" spans="1:16" ht="18" customHeight="1" x14ac:dyDescent="0.25">
      <c r="A43" s="2" t="s">
        <v>40</v>
      </c>
    </row>
    <row r="44" spans="1:16" ht="18" customHeight="1" x14ac:dyDescent="0.25">
      <c r="A44" s="1" t="s">
        <v>41</v>
      </c>
    </row>
    <row r="45" spans="1:16" ht="18" customHeight="1" x14ac:dyDescent="0.25">
      <c r="A45" s="1" t="s">
        <v>42</v>
      </c>
      <c r="G45" s="1">
        <v>4680079</v>
      </c>
    </row>
    <row r="46" spans="1:16" ht="18" customHeight="1" x14ac:dyDescent="0.25">
      <c r="A46" s="1" t="s">
        <v>43</v>
      </c>
      <c r="G46" s="29">
        <v>-1558596</v>
      </c>
    </row>
    <row r="47" spans="1:16" ht="18" customHeight="1" x14ac:dyDescent="0.25">
      <c r="A47" s="1" t="s">
        <v>46</v>
      </c>
      <c r="G47" s="42">
        <f>+G45+G46</f>
        <v>3121483</v>
      </c>
    </row>
    <row r="50" spans="1:1" ht="18" customHeight="1" x14ac:dyDescent="0.25">
      <c r="A50" s="2" t="s">
        <v>44</v>
      </c>
    </row>
    <row r="51" spans="1:1" ht="18" customHeight="1" x14ac:dyDescent="0.25">
      <c r="A51" s="1" t="s">
        <v>62</v>
      </c>
    </row>
    <row r="52" spans="1:1" ht="18" customHeight="1" x14ac:dyDescent="0.25">
      <c r="A52" s="1" t="s">
        <v>66</v>
      </c>
    </row>
    <row r="53" spans="1:1" ht="18" customHeight="1" x14ac:dyDescent="0.25">
      <c r="A53" s="1" t="s">
        <v>55</v>
      </c>
    </row>
    <row r="54" spans="1:1" ht="24.95" customHeight="1" x14ac:dyDescent="0.25">
      <c r="A54" s="1" t="s">
        <v>57</v>
      </c>
    </row>
    <row r="55" spans="1:1" ht="18" customHeight="1" x14ac:dyDescent="0.25">
      <c r="A55" s="1" t="s">
        <v>59</v>
      </c>
    </row>
    <row r="56" spans="1:1" ht="18" customHeight="1" x14ac:dyDescent="0.25">
      <c r="A56" s="1" t="s">
        <v>58</v>
      </c>
    </row>
    <row r="57" spans="1:1" ht="18" customHeight="1" x14ac:dyDescent="0.25">
      <c r="A57" s="1" t="s">
        <v>56</v>
      </c>
    </row>
    <row r="58" spans="1:1" ht="18" customHeight="1" x14ac:dyDescent="0.25">
      <c r="A58" s="1" t="s">
        <v>60</v>
      </c>
    </row>
    <row r="59" spans="1:1" ht="18" customHeight="1" x14ac:dyDescent="0.25">
      <c r="A59" s="1" t="s">
        <v>61</v>
      </c>
    </row>
    <row r="62" spans="1:1" ht="18" customHeight="1" x14ac:dyDescent="0.25">
      <c r="A62" s="2" t="s">
        <v>45</v>
      </c>
    </row>
    <row r="63" spans="1:1" ht="18" customHeight="1" x14ac:dyDescent="0.25">
      <c r="A63" s="1" t="s">
        <v>47</v>
      </c>
    </row>
    <row r="64" spans="1:1" ht="18" customHeight="1" x14ac:dyDescent="0.25">
      <c r="A64" s="1" t="s">
        <v>67</v>
      </c>
    </row>
    <row r="65" spans="1:1" ht="18" customHeight="1" x14ac:dyDescent="0.25">
      <c r="A65" s="1" t="s">
        <v>48</v>
      </c>
    </row>
    <row r="66" spans="1:1" ht="18" customHeight="1" x14ac:dyDescent="0.25">
      <c r="A66" s="1" t="s">
        <v>49</v>
      </c>
    </row>
    <row r="67" spans="1:1" ht="18" customHeight="1" x14ac:dyDescent="0.25">
      <c r="A67" s="1" t="s">
        <v>53</v>
      </c>
    </row>
    <row r="68" spans="1:1" ht="18" customHeight="1" x14ac:dyDescent="0.25">
      <c r="A68" s="1" t="s">
        <v>54</v>
      </c>
    </row>
  </sheetData>
  <mergeCells count="3">
    <mergeCell ref="B20:E20"/>
    <mergeCell ref="G20:I20"/>
    <mergeCell ref="K20:N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4294967294" verticalDpi="0" r:id="rId1"/>
  <headerFooter>
    <oddHeader>&amp;R&amp;"-,Kursiv"Lovpligtige oplysninger til vandværkets forbrugere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Wiin</dc:creator>
  <cp:lastModifiedBy>Mette Kingod</cp:lastModifiedBy>
  <cp:lastPrinted>2020-02-05T07:33:29Z</cp:lastPrinted>
  <dcterms:created xsi:type="dcterms:W3CDTF">2020-01-31T08:08:39Z</dcterms:created>
  <dcterms:modified xsi:type="dcterms:W3CDTF">2020-02-07T13:48:52Z</dcterms:modified>
</cp:coreProperties>
</file>